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rosaisabel.gomez\ownCloud\VAE_Area_Económica_Secretaria\PORTAL DE COMPRAS\AM GASES_SUM 06_23\CARBUROS METALICOS\"/>
    </mc:Choice>
  </mc:AlternateContent>
  <xr:revisionPtr revIDLastSave="0" documentId="13_ncr:1_{AE74FD65-52F5-42F0-AF9F-13850E030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I" sheetId="2" r:id="rId1"/>
  </sheets>
  <definedNames>
    <definedName name="_xlnm._FilterDatabase" localSheetId="0" hidden="1">'LOTE I'!$A$2:$G$96</definedName>
    <definedName name="_xlnm.Print_Titles" localSheetId="0">'LOTE I'!$2:$2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D62" i="2"/>
  <c r="D51" i="2"/>
  <c r="D50" i="2"/>
  <c r="D49" i="2"/>
  <c r="D48" i="2"/>
  <c r="D32" i="2"/>
  <c r="D18" i="2"/>
  <c r="D96" i="2" l="1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1" i="2"/>
  <c r="D42" i="2"/>
  <c r="D41" i="2"/>
  <c r="D40" i="2"/>
  <c r="D34" i="2"/>
  <c r="D33" i="2"/>
  <c r="D24" i="2"/>
  <c r="D60" i="2"/>
  <c r="D59" i="2"/>
  <c r="D58" i="2"/>
  <c r="D57" i="2"/>
  <c r="D56" i="2"/>
  <c r="D55" i="2"/>
  <c r="D54" i="2" l="1"/>
  <c r="D53" i="2"/>
  <c r="D52" i="2"/>
  <c r="D47" i="2"/>
  <c r="D46" i="2"/>
  <c r="D45" i="2"/>
  <c r="D44" i="2"/>
  <c r="D43" i="2"/>
  <c r="D39" i="2"/>
  <c r="D38" i="2"/>
  <c r="D37" i="2"/>
  <c r="D36" i="2"/>
  <c r="D35" i="2"/>
  <c r="D31" i="2"/>
  <c r="D30" i="2"/>
  <c r="D29" i="2"/>
  <c r="D28" i="2"/>
  <c r="D27" i="2"/>
  <c r="D26" i="2"/>
  <c r="D25" i="2"/>
  <c r="D23" i="2"/>
  <c r="D22" i="2"/>
  <c r="D21" i="2"/>
  <c r="D20" i="2"/>
  <c r="D19" i="2"/>
  <c r="D17" i="2"/>
  <c r="D15" i="2"/>
  <c r="D14" i="2"/>
  <c r="D8" i="2"/>
  <c r="D13" i="2"/>
  <c r="D11" i="2"/>
  <c r="D12" i="2"/>
  <c r="D10" i="2"/>
  <c r="D9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<sst xmlns="http://schemas.openxmlformats.org/spreadsheetml/2006/main" count="288" uniqueCount="147">
  <si>
    <t>Denominación</t>
  </si>
  <si>
    <t xml:space="preserve">90% Argón 10% Metano          </t>
  </si>
  <si>
    <t xml:space="preserve">CHF3                          </t>
  </si>
  <si>
    <t xml:space="preserve">DEUTERIO                      </t>
  </si>
  <si>
    <t xml:space="preserve">Hexafluoruro de azufre (SF6)  </t>
  </si>
  <si>
    <t xml:space="preserve">R410                          </t>
  </si>
  <si>
    <t>R407</t>
  </si>
  <si>
    <t>Butano</t>
  </si>
  <si>
    <t>Aire Sintético (Pureza ≥ 99,995%)</t>
  </si>
  <si>
    <t>Acetileno (Pureza ≥ 99,60%)</t>
  </si>
  <si>
    <t>CO (≥ 99,30%)</t>
  </si>
  <si>
    <t>Etano (≥ 99,5%)</t>
  </si>
  <si>
    <t>Etileno (≥ 99,95%)</t>
  </si>
  <si>
    <t>Nitrógeno Pureza ≥  99,995%</t>
  </si>
  <si>
    <t>Oxígeno (≥ 99,999%)</t>
  </si>
  <si>
    <t>Oxígeno (≥ 99,5%)</t>
  </si>
  <si>
    <t>Oxígeno  pureza ≥ 99,995% Impurezas ≤ 3ppm H2O; 2 ppm O2 y 0,5 ppm de CnHm</t>
  </si>
  <si>
    <t>Metano (≥ 99,5%)</t>
  </si>
  <si>
    <t>Mezcla 4500 ppm CO; 450 ppm C3 H8; 900ppm NO; 14% CO2; resto N2)</t>
  </si>
  <si>
    <t>Precio suministro de unidad definida por tipo de producto, € IVA excluido</t>
  </si>
  <si>
    <t xml:space="preserve">Acetilento (C2H2 ≥ 99,5 %) </t>
  </si>
  <si>
    <t>Helio gas  &gt; 99,995%</t>
  </si>
  <si>
    <t xml:space="preserve">Helio gas &gt; 99,999% </t>
  </si>
  <si>
    <t>Butano G30</t>
  </si>
  <si>
    <t>Dióxido de carbono</t>
  </si>
  <si>
    <t xml:space="preserve">Etileno N35 </t>
  </si>
  <si>
    <t xml:space="preserve">(CH4 &gt;99%) Metano G20  BLOQUE V16*50L 200 BAR
</t>
  </si>
  <si>
    <t>Oxígeno Medicinal</t>
  </si>
  <si>
    <t>Propano G31</t>
  </si>
  <si>
    <t>Propano N25</t>
  </si>
  <si>
    <t xml:space="preserve">Mezcla H2(40%)-Helio, </t>
  </si>
  <si>
    <t xml:space="preserve">Mezcla NO (99 ppm) resto N2, </t>
  </si>
  <si>
    <t>Mezcla CO (990 ppm) resto N2, C3H8 (990 ppm) resto N2</t>
  </si>
  <si>
    <t>Mezcla C3H8 (990 ppm) resto N2</t>
  </si>
  <si>
    <t>Argón (Pureza: ≥ 99.9999%) H2O &lt;=0.02 ppm; O2 &lt; =0.01 vpm; CO/CO2 &lt;=0,1 ppm;THC &lt;=0,1 ppm; N2 &lt;1= ppm</t>
  </si>
  <si>
    <t>Mezcla 5 componentes  SAPH: 14%CO2, 450 ppm C3H8, 900 ppm NO, 4500 ppm CO en base N2, con análisis precisión 2%</t>
  </si>
  <si>
    <t>Bloques de botellas de Hidrógeno (12 bot x B50 L)</t>
  </si>
  <si>
    <t xml:space="preserve">Mezcla de gas: 300 ppm CO,  en base N2  </t>
  </si>
  <si>
    <t>Mezcla de gas:  2,5% CH4 en base Aire</t>
  </si>
  <si>
    <t>Oxígeno comprimido formato B5</t>
  </si>
  <si>
    <t>Acetileno Industrial  (Pureza ≥ 98%)</t>
  </si>
  <si>
    <t>Argón 99,998 % a 200BAR</t>
  </si>
  <si>
    <t xml:space="preserve">Argón Bot-L  50/200 (15% CO2 y resto argón) </t>
  </si>
  <si>
    <t>Aire sintético 50L 200 BAR</t>
  </si>
  <si>
    <t xml:space="preserve"> C15 industrial (15% CO2 en Ar) </t>
  </si>
  <si>
    <t>CO2  con sifón/sonda(≥ 99,995%)</t>
  </si>
  <si>
    <t>CO2  con sifón/sonda calidad alimentaria</t>
  </si>
  <si>
    <t>Helio (≥ 99,999%) - Agua&lt;3ppm;O2&lt;2ppm;hidrocarburos&lt;0,5ppm; CO+CO2&lt;1ppm; N2&lt;1ppm</t>
  </si>
  <si>
    <t>Hidrógeno (≥ 99,999%)</t>
  </si>
  <si>
    <t>Hidrógeno  (≥ 99,999%)  200 BAR</t>
  </si>
  <si>
    <t>Oxígeno  (≥ 99,999%)</t>
  </si>
  <si>
    <t>O2 ≥ 99,995 mol % botella 200 BAR</t>
  </si>
  <si>
    <t>Nitrógeno (N2) ≥ 99,999; 200 BAR</t>
  </si>
  <si>
    <t>ANEXO 1.1.  del Pliego de Cláusulas Administrativas Particulares - Lote 1.</t>
  </si>
  <si>
    <t>/por botella con capacidad para 10 l</t>
  </si>
  <si>
    <t>/por botella con capacidad para 50 l</t>
  </si>
  <si>
    <t xml:space="preserve">/por botella L 50  </t>
  </si>
  <si>
    <t>/ botella 50 L  Capaciad 7Kg</t>
  </si>
  <si>
    <t xml:space="preserve">/por botella B 10 </t>
  </si>
  <si>
    <t xml:space="preserve">/por botella B 50 </t>
  </si>
  <si>
    <t xml:space="preserve">/por botella B 50  </t>
  </si>
  <si>
    <t>/por botella con capacidad para 0,1 Kg</t>
  </si>
  <si>
    <t>/por botella con capacidad para 3.55 Kg</t>
  </si>
  <si>
    <t>/por botella con capacidad para 17,7  Kg</t>
  </si>
  <si>
    <t>/por botella con capacidad para 3 Kg</t>
  </si>
  <si>
    <t>/por botella con capacidad para 2,5 Kg</t>
  </si>
  <si>
    <t>/por botella con capacidad para 50l</t>
  </si>
  <si>
    <t>/por botella con capacidad para 50  l</t>
  </si>
  <si>
    <t xml:space="preserve">/por botella con capacidad para 1 Kg </t>
  </si>
  <si>
    <t>/por botella B50</t>
  </si>
  <si>
    <t>/por botella B20</t>
  </si>
  <si>
    <t xml:space="preserve">/por botella B50  </t>
  </si>
  <si>
    <t xml:space="preserve">/por botella 14 Kg </t>
  </si>
  <si>
    <t>/por botella sifón 50/99</t>
  </si>
  <si>
    <t xml:space="preserve">/por botella B10 </t>
  </si>
  <si>
    <t>/por botella con capacidad para 50 l (37,5 Kg)</t>
  </si>
  <si>
    <t>/por botella con capacidad para 9 Kg</t>
  </si>
  <si>
    <t xml:space="preserve">/por botella con capacidad para 10 l </t>
  </si>
  <si>
    <t>/por botella con capacidad para 10 kg</t>
  </si>
  <si>
    <t>/por botella con capacidad para 60 l</t>
  </si>
  <si>
    <t xml:space="preserve">/por botella SIFÓN con capacidad para 50 l </t>
  </si>
  <si>
    <t>/por botella con capacidad para 50 l a 200 Atmósferas</t>
  </si>
  <si>
    <t xml:space="preserve">/por botella con capacidad para 52 Kg  </t>
  </si>
  <si>
    <t>/por botella 50  L</t>
  </si>
  <si>
    <t>/bloque 12 x 50L</t>
  </si>
  <si>
    <t xml:space="preserve">/por botella 50 L </t>
  </si>
  <si>
    <t>/por botella con capacidad para 60  Kg</t>
  </si>
  <si>
    <t>/por botella B 50</t>
  </si>
  <si>
    <t>/por botella tamaño B10</t>
  </si>
  <si>
    <t>/por botella B 10</t>
  </si>
  <si>
    <t>/por botella con capacidad para 10 H</t>
  </si>
  <si>
    <t>/por botella 10 L</t>
  </si>
  <si>
    <t>/por botella con capacidad para  50 l</t>
  </si>
  <si>
    <t>/por botella L50</t>
  </si>
  <si>
    <t>/por botella con capacidad para 5 l</t>
  </si>
  <si>
    <t>/por botella 50 L</t>
  </si>
  <si>
    <t>/por botella 5L</t>
  </si>
  <si>
    <t>/por botella 7,34 kg</t>
  </si>
  <si>
    <t>/por botella con capacidad para 25 Kg</t>
  </si>
  <si>
    <t>/por botella con capacidad para 60  kg</t>
  </si>
  <si>
    <t>/por Kg</t>
  </si>
  <si>
    <t>/por m3</t>
  </si>
  <si>
    <t>/por  Kg</t>
  </si>
  <si>
    <t>/por  0,1 Kg</t>
  </si>
  <si>
    <t>/por  l</t>
  </si>
  <si>
    <t>/por  kg</t>
  </si>
  <si>
    <t>/por m4</t>
  </si>
  <si>
    <r>
      <t>Acetileno (Pureza ≥ 99,60%;Max impurezas N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0,4%-mol;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 1;PH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1)</t>
    </r>
  </si>
  <si>
    <r>
      <t>/por m</t>
    </r>
    <r>
      <rPr>
        <vertAlign val="subscript"/>
        <sz val="10"/>
        <rFont val="Calibri"/>
        <family val="2"/>
        <scheme val="minor"/>
      </rPr>
      <t>3</t>
    </r>
  </si>
  <si>
    <r>
      <t>Aire puro 20%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/resto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(Pureza ≥ 99,999%; Impurezas máx &lt;3ppm agua;&lt;0,01 ppm hidrocarburos)</t>
    </r>
  </si>
  <si>
    <r>
      <t>Aire puro  20%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/resto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(Pureza ≥ 99,999%; Impurezas máx &lt;3ppm agua;&lt;0,01 ppm hidrocarburos)</t>
    </r>
  </si>
  <si>
    <r>
      <t>Amoniaco (NH3)  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&lt; 400</t>
    </r>
  </si>
  <si>
    <r>
      <t>Argón Pureza: ≥ 99,999% - (H2O&lt;3 ppm ;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&lt;2 ppm. CnHm &lt; 0,5 ppm). </t>
    </r>
  </si>
  <si>
    <r>
      <t>Argón (≥ 99,999%) - Agua&lt;1ppm;O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&lt;1ppm;hidrocarburos&lt;1ppm; CO+CO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 N2&lt;1ppm</t>
    </r>
  </si>
  <si>
    <r>
      <t>Argón (Pureza: ≥ 99.999%) H2O &lt;=2 vpm;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&lt; =2 vpm; THC &lt;=0,1 vpm;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&lt;4= vpm</t>
    </r>
  </si>
  <si>
    <r>
      <t>/por botella con capacidad para 6 m</t>
    </r>
    <r>
      <rPr>
        <vertAlign val="subscript"/>
        <sz val="10"/>
        <rFont val="Calibri"/>
        <family val="2"/>
        <scheme val="minor"/>
      </rPr>
      <t>3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</si>
  <si>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(≥ 99,7%; Impurezas ≤ 200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)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</si>
  <si>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(≥ 99,98%) Impurezas máx &lt;10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10ppm 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; 5 ppm C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m</t>
    </r>
    <r>
      <rPr>
        <sz val="10"/>
        <rFont val="Calibri"/>
        <family val="2"/>
        <scheme val="minor"/>
      </rPr>
      <t>)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</si>
  <si>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(≥ 99,98%) Volumen del agua M20 TP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</si>
  <si>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(≥ 99,98%) VN38 Bot-L sifón 50/99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</si>
  <si>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(≥ 99,30%)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</si>
  <si>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(99,995%)</t>
    </r>
  </si>
  <si>
    <r>
      <t>Hidrógeno. Pureza ≥ 99,9%. Impurezas 40ppm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10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</si>
  <si>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Mezcla de 13,5 N2/81,5 Helio/0,5 Hidrógeno/4,5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Para laser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 xml:space="preserve">              </t>
    </r>
  </si>
  <si>
    <r>
      <t>Metano (≥ 99,999%)Impureza máxima&lt; 1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;O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&lt;1ppm;CnHm&lt;1ppm; CO+CO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</t>
    </r>
  </si>
  <si>
    <r>
      <t>Mezcla ≥ 99%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 1%O</t>
    </r>
    <r>
      <rPr>
        <vertAlign val="subscript"/>
        <sz val="10"/>
        <rFont val="Calibri"/>
        <family val="2"/>
        <scheme val="minor"/>
      </rPr>
      <t>2</t>
    </r>
  </si>
  <si>
    <r>
      <t>Mezclas de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  Ar  para soldadura MAG</t>
    </r>
  </si>
  <si>
    <r>
      <t>Mezclas de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 Ar  para soldadura TIG</t>
    </r>
  </si>
  <si>
    <r>
      <t>Mezclas de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 Ar  para soldadura MIG</t>
    </r>
  </si>
  <si>
    <r>
      <t>Mezcla a medida: 2% Dióxido de azufre/nitrógeno. (2% SO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</si>
  <si>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Mezcla a medida: 5% hidrógeno en nitrógeno.  (Mezcla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(5%)/N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) </t>
    </r>
  </si>
  <si>
    <r>
      <t>Mezcla del gas: 14%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450ppm 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900 ppm NO, 4500 ppm CO en base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</si>
  <si>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r>
      <t>Mezcla de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40% / He      </t>
    </r>
  </si>
  <si>
    <r>
      <t>Mezcla 20%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resto N</t>
    </r>
    <r>
      <rPr>
        <vertAlign val="subscript"/>
        <sz val="10"/>
        <rFont val="Calibri"/>
        <family val="2"/>
        <scheme val="minor"/>
      </rPr>
      <t xml:space="preserve">2; </t>
    </r>
    <r>
      <rPr>
        <sz val="10"/>
        <rFont val="Calibri"/>
        <family val="2"/>
        <scheme val="minor"/>
      </rPr>
      <t>Impurezas de 3ppm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 ppm CO; 1 ppm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y 0,1 ppm CnHm)</t>
    </r>
  </si>
  <si>
    <r>
      <t>Mezcla de gas: 20% 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 en base N2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</si>
  <si>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Protóxido de Nitrógeno    (≥ 99,6%; Impurezas ≤ 0,4 mol de nitrógeno</t>
    </r>
  </si>
  <si>
    <r>
      <t>Nitrógeno (≥ 99,999%)- agua&lt;1ppm;O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&lt;1ppm;hidrocarburos&lt;1ppm;CO+CO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&lt;1ppm;H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&lt;1ppm</t>
    </r>
  </si>
  <si>
    <r>
      <t>Nitrógeno (≥ 99,999%) - agua&lt;2ppm;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&lt;3ppm</t>
    </r>
  </si>
  <si>
    <r>
      <t>Nitrógeno puro ≥ 99,999; Impurezas ≤ 3ppm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2 ppm 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y 0,5 ppm de C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m</t>
    </r>
  </si>
  <si>
    <r>
      <t>Nitrógeno (N2) ≥ 99,8; Impurezas ≤ 40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100 ppm O</t>
    </r>
    <r>
      <rPr>
        <vertAlign val="subscript"/>
        <sz val="10"/>
        <rFont val="Calibri"/>
        <family val="2"/>
        <scheme val="minor"/>
      </rPr>
      <t>2</t>
    </r>
  </si>
  <si>
    <r>
      <t>Nitrógeno (N2) para láser     ≥ 99,8; Impurezas ≤ 40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100 ppm O</t>
    </r>
    <r>
      <rPr>
        <vertAlign val="subscript"/>
        <sz val="10"/>
        <rFont val="Calibri"/>
        <family val="2"/>
        <scheme val="minor"/>
      </rPr>
      <t>2</t>
    </r>
  </si>
  <si>
    <r>
      <t>Nitrógeno (N2) para láser     ≥ 99,99999; Impurezas ≤ 5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O; 1 C</t>
    </r>
    <r>
      <rPr>
        <vertAlign val="subscript"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 H</t>
    </r>
    <r>
      <rPr>
        <vertAlign val="subscript"/>
        <sz val="10"/>
        <rFont val="Calibri"/>
        <family val="2"/>
        <scheme val="minor"/>
      </rPr>
      <t>m</t>
    </r>
  </si>
  <si>
    <r>
      <t>O2 Oxigeno industrial; Impurezas   ≤ 200 ppm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O   </t>
    </r>
  </si>
  <si>
    <r>
      <t>Oxígeno Pureza: ≥ 99,999%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O&lt;3 ppm ; 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&lt;2 ppm. CnHm &lt; 0,5 ppm). </t>
    </r>
  </si>
  <si>
    <t xml:space="preserve">Precio suministro por botellas llenas, € IVA excluido </t>
  </si>
  <si>
    <t xml:space="preserve">Precio transporte botella, € IVA excluido
</t>
  </si>
  <si>
    <t>Cuota alquiter anual de botella, € IVA excluido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</si>
</sst>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[Red]\-#,##0.00\ [$€-1]"/>
    <numFmt numFmtId="165" formatCode="#,##0.00\ [$€-1]_);[Red]\(#,##0.00\ [$€-1]\)"/>
    <numFmt numFmtId="166" formatCode="#,##0.00\ [$€-40A]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6" fontId="3" fillId="0" borderId="12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="115" zoomScaleNormal="115" zoomScalePageLayoutView="85" workbookViewId="0">
      <selection activeCell="B98" sqref="B98"/>
    </sheetView>
  </sheetViews>
  <sheetFormatPr baseColWidth="10" defaultColWidth="11.42578125" defaultRowHeight="15" x14ac:dyDescent="0.25"/>
  <cols>
    <col min="1" max="1" width="36.5703125" style="1" customWidth="1"/>
    <col min="2" max="2" width="10.42578125" style="1" customWidth="1"/>
    <col min="3" max="3" width="13.85546875" style="1" customWidth="1"/>
    <col min="4" max="4" width="9.85546875" style="1" customWidth="1"/>
    <col min="5" max="5" width="13" style="1" customWidth="1"/>
    <col min="6" max="6" width="20.42578125" style="1" customWidth="1"/>
    <col min="7" max="7" width="22.42578125" style="1" customWidth="1"/>
    <col min="8" max="16384" width="11.42578125" style="1"/>
  </cols>
  <sheetData>
    <row r="1" spans="1:7" ht="15" customHeight="1" thickBot="1" x14ac:dyDescent="0.3">
      <c r="A1" s="18" t="s">
        <v>53</v>
      </c>
      <c r="B1" s="19"/>
      <c r="C1" s="19"/>
      <c r="D1" s="19"/>
      <c r="E1" s="19"/>
      <c r="F1" s="19"/>
      <c r="G1" s="19"/>
    </row>
    <row r="2" spans="1:7" ht="95.25" customHeight="1" x14ac:dyDescent="0.25">
      <c r="A2" s="2" t="s">
        <v>0</v>
      </c>
      <c r="B2" s="16" t="s">
        <v>144</v>
      </c>
      <c r="C2" s="17"/>
      <c r="D2" s="16" t="s">
        <v>19</v>
      </c>
      <c r="E2" s="17"/>
      <c r="F2" s="3" t="s">
        <v>145</v>
      </c>
      <c r="G2" s="3" t="s">
        <v>146</v>
      </c>
    </row>
    <row r="3" spans="1:7" ht="38.25" x14ac:dyDescent="0.25">
      <c r="A3" s="4" t="s">
        <v>9</v>
      </c>
      <c r="B3" s="5">
        <v>86.25</v>
      </c>
      <c r="C3" s="6" t="s">
        <v>54</v>
      </c>
      <c r="D3" s="14">
        <f>B3/1.7</f>
        <v>50.735294117647058</v>
      </c>
      <c r="E3" s="6" t="s">
        <v>100</v>
      </c>
      <c r="F3" s="7">
        <v>19</v>
      </c>
      <c r="G3" s="7">
        <v>70</v>
      </c>
    </row>
    <row r="4" spans="1:7" ht="38.25" x14ac:dyDescent="0.25">
      <c r="A4" s="4" t="s">
        <v>107</v>
      </c>
      <c r="B4" s="5">
        <v>180.32</v>
      </c>
      <c r="C4" s="6" t="s">
        <v>55</v>
      </c>
      <c r="D4" s="14">
        <f>B4/7</f>
        <v>25.759999999999998</v>
      </c>
      <c r="E4" s="6" t="s">
        <v>100</v>
      </c>
      <c r="F4" s="7">
        <v>19</v>
      </c>
      <c r="G4" s="7">
        <v>70</v>
      </c>
    </row>
    <row r="5" spans="1:7" ht="25.5" x14ac:dyDescent="0.25">
      <c r="A5" s="4" t="s">
        <v>40</v>
      </c>
      <c r="B5" s="5">
        <v>156.80000000000001</v>
      </c>
      <c r="C5" s="6" t="s">
        <v>56</v>
      </c>
      <c r="D5" s="14">
        <f>B5/9</f>
        <v>17.422222222222224</v>
      </c>
      <c r="E5" s="6" t="s">
        <v>100</v>
      </c>
      <c r="F5" s="7">
        <v>19</v>
      </c>
      <c r="G5" s="7">
        <v>70</v>
      </c>
    </row>
    <row r="6" spans="1:7" ht="25.5" x14ac:dyDescent="0.25">
      <c r="A6" s="4" t="s">
        <v>20</v>
      </c>
      <c r="B6" s="5">
        <v>121.96</v>
      </c>
      <c r="C6" s="8" t="s">
        <v>57</v>
      </c>
      <c r="D6" s="14">
        <f>B6/7</f>
        <v>17.422857142857143</v>
      </c>
      <c r="E6" s="6" t="s">
        <v>100</v>
      </c>
      <c r="F6" s="7">
        <v>19</v>
      </c>
      <c r="G6" s="7">
        <v>70</v>
      </c>
    </row>
    <row r="7" spans="1:7" ht="38.25" x14ac:dyDescent="0.25">
      <c r="A7" s="4" t="s">
        <v>8</v>
      </c>
      <c r="B7" s="5">
        <v>137</v>
      </c>
      <c r="C7" s="6" t="s">
        <v>55</v>
      </c>
      <c r="D7" s="14">
        <f>B7/9.9</f>
        <v>13.838383838383837</v>
      </c>
      <c r="E7" s="6" t="s">
        <v>108</v>
      </c>
      <c r="F7" s="7">
        <v>19</v>
      </c>
      <c r="G7" s="7">
        <v>70</v>
      </c>
    </row>
    <row r="8" spans="1:7" ht="39.75" x14ac:dyDescent="0.25">
      <c r="A8" s="4" t="s">
        <v>109</v>
      </c>
      <c r="B8" s="5">
        <v>120</v>
      </c>
      <c r="C8" s="6" t="s">
        <v>58</v>
      </c>
      <c r="D8" s="14">
        <f>B8/1.8</f>
        <v>66.666666666666671</v>
      </c>
      <c r="E8" s="6" t="s">
        <v>101</v>
      </c>
      <c r="F8" s="7">
        <v>19</v>
      </c>
      <c r="G8" s="7">
        <v>70</v>
      </c>
    </row>
    <row r="9" spans="1:7" ht="39.75" x14ac:dyDescent="0.25">
      <c r="A9" s="4" t="s">
        <v>110</v>
      </c>
      <c r="B9" s="5">
        <v>168.78</v>
      </c>
      <c r="C9" s="6" t="s">
        <v>59</v>
      </c>
      <c r="D9" s="14">
        <f>B9/9.9</f>
        <v>17.048484848484847</v>
      </c>
      <c r="E9" s="6" t="s">
        <v>101</v>
      </c>
      <c r="F9" s="7">
        <v>19</v>
      </c>
      <c r="G9" s="7">
        <v>70</v>
      </c>
    </row>
    <row r="10" spans="1:7" ht="38.25" x14ac:dyDescent="0.25">
      <c r="A10" s="9" t="s">
        <v>43</v>
      </c>
      <c r="B10" s="5">
        <v>110</v>
      </c>
      <c r="C10" s="6" t="s">
        <v>55</v>
      </c>
      <c r="D10" s="14">
        <f>B10/9.9</f>
        <v>11.111111111111111</v>
      </c>
      <c r="E10" s="6" t="s">
        <v>101</v>
      </c>
      <c r="F10" s="7">
        <v>19</v>
      </c>
      <c r="G10" s="7">
        <v>70</v>
      </c>
    </row>
    <row r="11" spans="1:7" ht="38.25" x14ac:dyDescent="0.25">
      <c r="A11" s="4" t="s">
        <v>111</v>
      </c>
      <c r="B11" s="5">
        <v>190</v>
      </c>
      <c r="C11" s="6" t="s">
        <v>54</v>
      </c>
      <c r="D11" s="14">
        <f>B11/5</f>
        <v>38</v>
      </c>
      <c r="E11" s="6" t="s">
        <v>102</v>
      </c>
      <c r="F11" s="7">
        <v>19</v>
      </c>
      <c r="G11" s="7">
        <v>70</v>
      </c>
    </row>
    <row r="12" spans="1:7" ht="38.25" x14ac:dyDescent="0.25">
      <c r="A12" s="4" t="s">
        <v>41</v>
      </c>
      <c r="B12" s="5">
        <v>90</v>
      </c>
      <c r="C12" s="6" t="s">
        <v>55</v>
      </c>
      <c r="D12" s="14">
        <f>B12/10.5</f>
        <v>8.5714285714285712</v>
      </c>
      <c r="E12" s="6" t="s">
        <v>101</v>
      </c>
      <c r="F12" s="7">
        <v>19</v>
      </c>
      <c r="G12" s="7">
        <v>70</v>
      </c>
    </row>
    <row r="13" spans="1:7" ht="38.25" x14ac:dyDescent="0.25">
      <c r="A13" s="4" t="s">
        <v>42</v>
      </c>
      <c r="B13" s="5">
        <v>90</v>
      </c>
      <c r="C13" s="6" t="s">
        <v>55</v>
      </c>
      <c r="D13" s="14">
        <f>B13/10.5</f>
        <v>8.5714285714285712</v>
      </c>
      <c r="E13" s="6" t="s">
        <v>101</v>
      </c>
      <c r="F13" s="7">
        <v>19</v>
      </c>
      <c r="G13" s="7">
        <v>70</v>
      </c>
    </row>
    <row r="14" spans="1:7" ht="27" x14ac:dyDescent="0.25">
      <c r="A14" s="4" t="s">
        <v>112</v>
      </c>
      <c r="B14" s="5">
        <v>120</v>
      </c>
      <c r="C14" s="6" t="s">
        <v>60</v>
      </c>
      <c r="D14" s="14">
        <f>B14/10.5</f>
        <v>11.428571428571429</v>
      </c>
      <c r="E14" s="6" t="s">
        <v>101</v>
      </c>
      <c r="F14" s="7">
        <v>19</v>
      </c>
      <c r="G14" s="7">
        <v>70</v>
      </c>
    </row>
    <row r="15" spans="1:7" ht="27" x14ac:dyDescent="0.25">
      <c r="A15" s="4" t="s">
        <v>112</v>
      </c>
      <c r="B15" s="5">
        <v>104.5</v>
      </c>
      <c r="C15" s="6" t="s">
        <v>58</v>
      </c>
      <c r="D15" s="14">
        <f>B15/2.1</f>
        <v>49.761904761904759</v>
      </c>
      <c r="E15" s="6" t="s">
        <v>101</v>
      </c>
      <c r="F15" s="7">
        <v>19</v>
      </c>
      <c r="G15" s="7">
        <v>70</v>
      </c>
    </row>
    <row r="16" spans="1:7" ht="41.25" x14ac:dyDescent="0.25">
      <c r="A16" s="4" t="s">
        <v>113</v>
      </c>
      <c r="B16" s="5">
        <v>82</v>
      </c>
      <c r="C16" s="6" t="s">
        <v>61</v>
      </c>
      <c r="D16" s="14">
        <v>82</v>
      </c>
      <c r="E16" s="6" t="s">
        <v>103</v>
      </c>
      <c r="F16" s="7">
        <v>19</v>
      </c>
      <c r="G16" s="7">
        <v>70</v>
      </c>
    </row>
    <row r="17" spans="1:7" ht="41.25" x14ac:dyDescent="0.25">
      <c r="A17" s="4" t="s">
        <v>113</v>
      </c>
      <c r="B17" s="5">
        <v>180</v>
      </c>
      <c r="C17" s="6" t="s">
        <v>60</v>
      </c>
      <c r="D17" s="14">
        <f>B17/10.5</f>
        <v>17.142857142857142</v>
      </c>
      <c r="E17" s="6" t="s">
        <v>101</v>
      </c>
      <c r="F17" s="7">
        <v>19</v>
      </c>
      <c r="G17" s="7">
        <v>70</v>
      </c>
    </row>
    <row r="18" spans="1:7" ht="38.25" x14ac:dyDescent="0.25">
      <c r="A18" s="4" t="s">
        <v>34</v>
      </c>
      <c r="B18" s="5">
        <v>231</v>
      </c>
      <c r="C18" s="6" t="s">
        <v>62</v>
      </c>
      <c r="D18" s="14">
        <f>B18/2.1</f>
        <v>110</v>
      </c>
      <c r="E18" s="6" t="s">
        <v>101</v>
      </c>
      <c r="F18" s="7">
        <v>19</v>
      </c>
      <c r="G18" s="7">
        <v>70</v>
      </c>
    </row>
    <row r="19" spans="1:7" ht="38.25" x14ac:dyDescent="0.25">
      <c r="A19" s="4" t="s">
        <v>114</v>
      </c>
      <c r="B19" s="5">
        <v>180</v>
      </c>
      <c r="C19" s="6" t="s">
        <v>63</v>
      </c>
      <c r="D19" s="14">
        <f>B19/10.5</f>
        <v>17.142857142857142</v>
      </c>
      <c r="E19" s="6" t="s">
        <v>101</v>
      </c>
      <c r="F19" s="7">
        <v>19</v>
      </c>
      <c r="G19" s="7">
        <v>70</v>
      </c>
    </row>
    <row r="20" spans="1:7" ht="38.25" x14ac:dyDescent="0.25">
      <c r="A20" s="4" t="s">
        <v>7</v>
      </c>
      <c r="B20" s="5">
        <v>266</v>
      </c>
      <c r="C20" s="6" t="s">
        <v>64</v>
      </c>
      <c r="D20" s="14">
        <f>B20/3</f>
        <v>88.666666666666671</v>
      </c>
      <c r="E20" s="6" t="s">
        <v>100</v>
      </c>
      <c r="F20" s="7">
        <v>19</v>
      </c>
      <c r="G20" s="7">
        <v>70</v>
      </c>
    </row>
    <row r="21" spans="1:7" ht="38.25" x14ac:dyDescent="0.25">
      <c r="A21" s="4" t="s">
        <v>7</v>
      </c>
      <c r="B21" s="5">
        <v>266</v>
      </c>
      <c r="C21" s="6" t="s">
        <v>65</v>
      </c>
      <c r="D21" s="14">
        <f>B21/2.5</f>
        <v>106.4</v>
      </c>
      <c r="E21" s="6" t="s">
        <v>100</v>
      </c>
      <c r="F21" s="7">
        <v>19</v>
      </c>
      <c r="G21" s="7">
        <v>70</v>
      </c>
    </row>
    <row r="22" spans="1:7" ht="38.25" x14ac:dyDescent="0.25">
      <c r="A22" s="4" t="s">
        <v>23</v>
      </c>
      <c r="B22" s="5">
        <v>266</v>
      </c>
      <c r="C22" s="6" t="s">
        <v>66</v>
      </c>
      <c r="D22" s="14">
        <f>B22/26</f>
        <v>10.23076923076923</v>
      </c>
      <c r="E22" s="6" t="s">
        <v>100</v>
      </c>
      <c r="F22" s="7">
        <v>19</v>
      </c>
      <c r="G22" s="7">
        <v>70</v>
      </c>
    </row>
    <row r="23" spans="1:7" ht="39.75" x14ac:dyDescent="0.25">
      <c r="A23" s="4" t="s">
        <v>1</v>
      </c>
      <c r="B23" s="5">
        <v>199.32</v>
      </c>
      <c r="C23" s="6" t="s">
        <v>115</v>
      </c>
      <c r="D23" s="14">
        <f>B23/9.9</f>
        <v>20.133333333333333</v>
      </c>
      <c r="E23" s="6" t="s">
        <v>101</v>
      </c>
      <c r="F23" s="7">
        <v>19</v>
      </c>
      <c r="G23" s="7">
        <v>70</v>
      </c>
    </row>
    <row r="24" spans="1:7" ht="38.25" x14ac:dyDescent="0.25">
      <c r="A24" s="4" t="s">
        <v>44</v>
      </c>
      <c r="B24" s="5">
        <v>90</v>
      </c>
      <c r="C24" s="6" t="s">
        <v>67</v>
      </c>
      <c r="D24" s="14">
        <f>B24/50</f>
        <v>1.8</v>
      </c>
      <c r="E24" s="6" t="s">
        <v>104</v>
      </c>
      <c r="F24" s="7">
        <v>19</v>
      </c>
      <c r="G24" s="7">
        <v>70</v>
      </c>
    </row>
    <row r="25" spans="1:7" ht="38.25" x14ac:dyDescent="0.25">
      <c r="A25" s="4" t="s">
        <v>2</v>
      </c>
      <c r="B25" s="5">
        <v>1080</v>
      </c>
      <c r="C25" s="6" t="s">
        <v>68</v>
      </c>
      <c r="D25" s="14">
        <f>B25/1</f>
        <v>1080</v>
      </c>
      <c r="E25" s="6" t="s">
        <v>100</v>
      </c>
      <c r="F25" s="7">
        <v>19</v>
      </c>
      <c r="G25" s="7">
        <v>70</v>
      </c>
    </row>
    <row r="26" spans="1:7" ht="27" x14ac:dyDescent="0.25">
      <c r="A26" s="4" t="s">
        <v>116</v>
      </c>
      <c r="B26" s="5">
        <v>105</v>
      </c>
      <c r="C26" s="6" t="s">
        <v>69</v>
      </c>
      <c r="D26" s="14">
        <f>B26/37.5</f>
        <v>2.8</v>
      </c>
      <c r="E26" s="6" t="s">
        <v>100</v>
      </c>
      <c r="F26" s="7">
        <v>19</v>
      </c>
      <c r="G26" s="7">
        <v>70</v>
      </c>
    </row>
    <row r="27" spans="1:7" ht="27" x14ac:dyDescent="0.25">
      <c r="A27" s="4" t="s">
        <v>116</v>
      </c>
      <c r="B27" s="5">
        <v>91</v>
      </c>
      <c r="C27" s="6" t="s">
        <v>70</v>
      </c>
      <c r="D27" s="14">
        <f>B27/14</f>
        <v>6.5</v>
      </c>
      <c r="E27" s="6" t="s">
        <v>100</v>
      </c>
      <c r="F27" s="7">
        <v>19</v>
      </c>
      <c r="G27" s="7">
        <v>70</v>
      </c>
    </row>
    <row r="28" spans="1:7" ht="28.5" x14ac:dyDescent="0.25">
      <c r="A28" s="4" t="s">
        <v>117</v>
      </c>
      <c r="B28" s="5">
        <v>210</v>
      </c>
      <c r="C28" s="6" t="s">
        <v>71</v>
      </c>
      <c r="D28" s="14">
        <f>B28/37.5</f>
        <v>5.6</v>
      </c>
      <c r="E28" s="6" t="s">
        <v>100</v>
      </c>
      <c r="F28" s="7">
        <v>19</v>
      </c>
      <c r="G28" s="7">
        <v>70</v>
      </c>
    </row>
    <row r="29" spans="1:7" ht="27" x14ac:dyDescent="0.25">
      <c r="A29" s="4" t="s">
        <v>118</v>
      </c>
      <c r="B29" s="5">
        <v>250.08</v>
      </c>
      <c r="C29" s="6" t="s">
        <v>72</v>
      </c>
      <c r="D29" s="14">
        <f>B29/14</f>
        <v>17.862857142857145</v>
      </c>
      <c r="E29" s="6" t="s">
        <v>100</v>
      </c>
      <c r="F29" s="7">
        <v>19</v>
      </c>
      <c r="G29" s="7">
        <v>70</v>
      </c>
    </row>
    <row r="30" spans="1:7" ht="25.5" x14ac:dyDescent="0.25">
      <c r="A30" s="4" t="s">
        <v>119</v>
      </c>
      <c r="B30" s="5">
        <v>310</v>
      </c>
      <c r="C30" s="6" t="s">
        <v>73</v>
      </c>
      <c r="D30" s="14">
        <f>B30/37.5</f>
        <v>8.2666666666666675</v>
      </c>
      <c r="E30" s="6" t="s">
        <v>100</v>
      </c>
      <c r="F30" s="7">
        <v>19</v>
      </c>
      <c r="G30" s="7">
        <v>70</v>
      </c>
    </row>
    <row r="31" spans="1:7" x14ac:dyDescent="0.25">
      <c r="A31" s="4" t="s">
        <v>120</v>
      </c>
      <c r="B31" s="5">
        <v>50</v>
      </c>
      <c r="C31" s="6" t="s">
        <v>74</v>
      </c>
      <c r="D31" s="14">
        <f>B31/8</f>
        <v>6.25</v>
      </c>
      <c r="E31" s="6" t="s">
        <v>100</v>
      </c>
      <c r="F31" s="7">
        <v>19</v>
      </c>
      <c r="G31" s="7">
        <v>70</v>
      </c>
    </row>
    <row r="32" spans="1:7" ht="38.25" x14ac:dyDescent="0.25">
      <c r="A32" s="4" t="s">
        <v>121</v>
      </c>
      <c r="B32" s="5">
        <v>210</v>
      </c>
      <c r="C32" s="6" t="s">
        <v>75</v>
      </c>
      <c r="D32" s="14">
        <f>B32/37.5</f>
        <v>5.6</v>
      </c>
      <c r="E32" s="6" t="s">
        <v>104</v>
      </c>
      <c r="F32" s="7">
        <v>19</v>
      </c>
      <c r="G32" s="7">
        <v>70</v>
      </c>
    </row>
    <row r="33" spans="1:7" ht="38.25" x14ac:dyDescent="0.25">
      <c r="A33" s="4" t="s">
        <v>121</v>
      </c>
      <c r="B33" s="5">
        <v>475</v>
      </c>
      <c r="C33" s="6" t="s">
        <v>76</v>
      </c>
      <c r="D33" s="14">
        <f>B33/9</f>
        <v>52.777777777777779</v>
      </c>
      <c r="E33" s="6" t="s">
        <v>104</v>
      </c>
      <c r="F33" s="7">
        <v>19</v>
      </c>
      <c r="G33" s="7">
        <v>70</v>
      </c>
    </row>
    <row r="34" spans="1:7" ht="38.25" x14ac:dyDescent="0.25">
      <c r="A34" s="4" t="s">
        <v>10</v>
      </c>
      <c r="B34" s="5">
        <v>1359</v>
      </c>
      <c r="C34" s="6" t="s">
        <v>77</v>
      </c>
      <c r="D34" s="14">
        <f>B34/10</f>
        <v>135.9</v>
      </c>
      <c r="E34" s="6" t="s">
        <v>104</v>
      </c>
      <c r="F34" s="7">
        <v>19</v>
      </c>
      <c r="G34" s="7">
        <v>70</v>
      </c>
    </row>
    <row r="35" spans="1:7" ht="38.25" x14ac:dyDescent="0.25">
      <c r="A35" s="4" t="s">
        <v>45</v>
      </c>
      <c r="B35" s="5">
        <v>310</v>
      </c>
      <c r="C35" s="6" t="s">
        <v>75</v>
      </c>
      <c r="D35" s="14">
        <f>B35/37.5</f>
        <v>8.2666666666666675</v>
      </c>
      <c r="E35" s="6" t="s">
        <v>105</v>
      </c>
      <c r="F35" s="7">
        <v>19</v>
      </c>
      <c r="G35" s="7">
        <v>70</v>
      </c>
    </row>
    <row r="36" spans="1:7" ht="38.25" x14ac:dyDescent="0.25">
      <c r="A36" s="4" t="s">
        <v>45</v>
      </c>
      <c r="B36" s="5">
        <v>50</v>
      </c>
      <c r="C36" s="6" t="s">
        <v>77</v>
      </c>
      <c r="D36" s="14">
        <f>B36/8</f>
        <v>6.25</v>
      </c>
      <c r="E36" s="6" t="s">
        <v>105</v>
      </c>
      <c r="F36" s="7">
        <v>19</v>
      </c>
      <c r="G36" s="7">
        <v>70</v>
      </c>
    </row>
    <row r="37" spans="1:7" ht="38.25" x14ac:dyDescent="0.25">
      <c r="A37" s="4" t="s">
        <v>46</v>
      </c>
      <c r="B37" s="5">
        <v>65</v>
      </c>
      <c r="C37" s="6" t="s">
        <v>78</v>
      </c>
      <c r="D37" s="14">
        <f>B37/10</f>
        <v>6.5</v>
      </c>
      <c r="E37" s="6" t="s">
        <v>105</v>
      </c>
      <c r="F37" s="7">
        <v>19</v>
      </c>
      <c r="G37" s="7">
        <v>70</v>
      </c>
    </row>
    <row r="38" spans="1:7" ht="38.25" x14ac:dyDescent="0.25">
      <c r="A38" s="4" t="s">
        <v>3</v>
      </c>
      <c r="B38" s="5">
        <v>6000</v>
      </c>
      <c r="C38" s="6" t="s">
        <v>79</v>
      </c>
      <c r="D38" s="14">
        <f>B38/60</f>
        <v>100</v>
      </c>
      <c r="E38" s="6" t="s">
        <v>104</v>
      </c>
      <c r="F38" s="7">
        <v>19</v>
      </c>
      <c r="G38" s="7">
        <v>70</v>
      </c>
    </row>
    <row r="39" spans="1:7" ht="38.25" x14ac:dyDescent="0.25">
      <c r="A39" s="4" t="s">
        <v>24</v>
      </c>
      <c r="B39" s="5">
        <v>105</v>
      </c>
      <c r="C39" s="6" t="s">
        <v>55</v>
      </c>
      <c r="D39" s="14">
        <f>B39/37.5</f>
        <v>2.8</v>
      </c>
      <c r="E39" s="6" t="s">
        <v>105</v>
      </c>
      <c r="F39" s="7">
        <v>19</v>
      </c>
      <c r="G39" s="7">
        <v>70</v>
      </c>
    </row>
    <row r="40" spans="1:7" ht="38.25" x14ac:dyDescent="0.25">
      <c r="A40" s="4" t="s">
        <v>11</v>
      </c>
      <c r="B40" s="5">
        <v>590</v>
      </c>
      <c r="C40" s="6" t="s">
        <v>55</v>
      </c>
      <c r="D40" s="14">
        <f>B40/50</f>
        <v>11.8</v>
      </c>
      <c r="E40" s="6" t="s">
        <v>104</v>
      </c>
      <c r="F40" s="7">
        <v>19</v>
      </c>
      <c r="G40" s="7">
        <v>70</v>
      </c>
    </row>
    <row r="41" spans="1:7" ht="38.25" x14ac:dyDescent="0.25">
      <c r="A41" s="4" t="s">
        <v>12</v>
      </c>
      <c r="B41" s="5">
        <v>215</v>
      </c>
      <c r="C41" s="6" t="s">
        <v>77</v>
      </c>
      <c r="D41" s="14">
        <f>B41/10</f>
        <v>21.5</v>
      </c>
      <c r="E41" s="6" t="s">
        <v>104</v>
      </c>
      <c r="F41" s="7">
        <v>19</v>
      </c>
      <c r="G41" s="7">
        <v>70</v>
      </c>
    </row>
    <row r="42" spans="1:7" ht="51" x14ac:dyDescent="0.25">
      <c r="A42" s="4" t="s">
        <v>25</v>
      </c>
      <c r="B42" s="5">
        <v>348</v>
      </c>
      <c r="C42" s="6" t="s">
        <v>80</v>
      </c>
      <c r="D42" s="14">
        <f>B42/50</f>
        <v>6.96</v>
      </c>
      <c r="E42" s="6" t="s">
        <v>104</v>
      </c>
      <c r="F42" s="7">
        <v>19</v>
      </c>
      <c r="G42" s="7">
        <v>70</v>
      </c>
    </row>
    <row r="43" spans="1:7" ht="38.25" x14ac:dyDescent="0.25">
      <c r="A43" s="4" t="s">
        <v>47</v>
      </c>
      <c r="B43" s="5">
        <v>550</v>
      </c>
      <c r="C43" s="6" t="s">
        <v>69</v>
      </c>
      <c r="D43" s="14">
        <f>B43/9.1</f>
        <v>60.439560439560445</v>
      </c>
      <c r="E43" s="6" t="s">
        <v>101</v>
      </c>
      <c r="F43" s="7">
        <v>19</v>
      </c>
      <c r="G43" s="7">
        <v>70</v>
      </c>
    </row>
    <row r="44" spans="1:7" ht="38.25" x14ac:dyDescent="0.25">
      <c r="A44" s="4" t="s">
        <v>47</v>
      </c>
      <c r="B44" s="5">
        <v>242</v>
      </c>
      <c r="C44" s="6" t="s">
        <v>74</v>
      </c>
      <c r="D44" s="14">
        <f>B44/1.8</f>
        <v>134.44444444444443</v>
      </c>
      <c r="E44" s="6" t="s">
        <v>101</v>
      </c>
      <c r="F44" s="7">
        <v>19</v>
      </c>
      <c r="G44" s="7">
        <v>70</v>
      </c>
    </row>
    <row r="45" spans="1:7" ht="51" x14ac:dyDescent="0.25">
      <c r="A45" s="4" t="s">
        <v>21</v>
      </c>
      <c r="B45" s="5">
        <v>550</v>
      </c>
      <c r="C45" s="8" t="s">
        <v>81</v>
      </c>
      <c r="D45" s="14">
        <f>B45/9.1</f>
        <v>60.439560439560445</v>
      </c>
      <c r="E45" s="6" t="s">
        <v>101</v>
      </c>
      <c r="F45" s="7">
        <v>19</v>
      </c>
      <c r="G45" s="7">
        <v>70</v>
      </c>
    </row>
    <row r="46" spans="1:7" ht="51" x14ac:dyDescent="0.25">
      <c r="A46" s="4" t="s">
        <v>22</v>
      </c>
      <c r="B46" s="5">
        <v>550</v>
      </c>
      <c r="C46" s="8" t="s">
        <v>81</v>
      </c>
      <c r="D46" s="14">
        <f>B46/9.1</f>
        <v>60.439560439560445</v>
      </c>
      <c r="E46" s="6" t="s">
        <v>101</v>
      </c>
      <c r="F46" s="7">
        <v>19</v>
      </c>
      <c r="G46" s="7">
        <v>70</v>
      </c>
    </row>
    <row r="47" spans="1:7" ht="38.25" x14ac:dyDescent="0.25">
      <c r="A47" s="9" t="s">
        <v>4</v>
      </c>
      <c r="B47" s="5">
        <v>4727</v>
      </c>
      <c r="C47" s="6" t="s">
        <v>82</v>
      </c>
      <c r="D47" s="14">
        <f>B47/52</f>
        <v>90.90384615384616</v>
      </c>
      <c r="E47" s="6" t="s">
        <v>100</v>
      </c>
      <c r="F47" s="7">
        <v>19</v>
      </c>
      <c r="G47" s="7">
        <v>70</v>
      </c>
    </row>
    <row r="48" spans="1:7" ht="25.5" x14ac:dyDescent="0.25">
      <c r="A48" s="4" t="s">
        <v>48</v>
      </c>
      <c r="B48" s="5">
        <v>135</v>
      </c>
      <c r="C48" s="6" t="s">
        <v>60</v>
      </c>
      <c r="D48" s="14">
        <f>B48/8.8</f>
        <v>15.34090909090909</v>
      </c>
      <c r="E48" s="6" t="s">
        <v>101</v>
      </c>
      <c r="F48" s="7">
        <v>19</v>
      </c>
      <c r="G48" s="7">
        <v>70</v>
      </c>
    </row>
    <row r="49" spans="1:7" ht="27" x14ac:dyDescent="0.25">
      <c r="A49" s="4" t="s">
        <v>122</v>
      </c>
      <c r="B49" s="5">
        <v>90</v>
      </c>
      <c r="C49" s="6" t="s">
        <v>60</v>
      </c>
      <c r="D49" s="14">
        <f>B49/8.8</f>
        <v>10.227272727272727</v>
      </c>
      <c r="E49" s="6" t="s">
        <v>101</v>
      </c>
      <c r="F49" s="7">
        <v>19</v>
      </c>
      <c r="G49" s="7">
        <v>70</v>
      </c>
    </row>
    <row r="50" spans="1:7" ht="25.5" x14ac:dyDescent="0.25">
      <c r="A50" s="4" t="s">
        <v>49</v>
      </c>
      <c r="B50" s="5">
        <v>135</v>
      </c>
      <c r="C50" s="6" t="s">
        <v>83</v>
      </c>
      <c r="D50" s="14">
        <f>B50/8.8</f>
        <v>15.34090909090909</v>
      </c>
      <c r="E50" s="6" t="s">
        <v>101</v>
      </c>
      <c r="F50" s="7">
        <v>19</v>
      </c>
      <c r="G50" s="7">
        <v>70</v>
      </c>
    </row>
    <row r="51" spans="1:7" ht="25.5" x14ac:dyDescent="0.25">
      <c r="A51" s="4" t="s">
        <v>36</v>
      </c>
      <c r="B51" s="5">
        <v>240</v>
      </c>
      <c r="C51" s="6" t="s">
        <v>84</v>
      </c>
      <c r="D51" s="14">
        <f>B51/12/8.8</f>
        <v>2.2727272727272725</v>
      </c>
      <c r="E51" s="6" t="s">
        <v>106</v>
      </c>
      <c r="F51" s="7">
        <v>19</v>
      </c>
      <c r="G51" s="7">
        <v>70</v>
      </c>
    </row>
    <row r="52" spans="1:7" ht="38.25" x14ac:dyDescent="0.25">
      <c r="A52" s="4" t="s">
        <v>123</v>
      </c>
      <c r="B52" s="5">
        <v>423.6</v>
      </c>
      <c r="C52" s="6" t="s">
        <v>55</v>
      </c>
      <c r="D52" s="14">
        <f>B52/8.5</f>
        <v>49.835294117647059</v>
      </c>
      <c r="E52" s="6" t="s">
        <v>101</v>
      </c>
      <c r="F52" s="7">
        <v>19</v>
      </c>
      <c r="G52" s="7">
        <v>70</v>
      </c>
    </row>
    <row r="53" spans="1:7" ht="41.25" x14ac:dyDescent="0.25">
      <c r="A53" s="4" t="s">
        <v>124</v>
      </c>
      <c r="B53" s="5">
        <v>1212.75</v>
      </c>
      <c r="C53" s="6" t="s">
        <v>77</v>
      </c>
      <c r="D53" s="14">
        <f>B53/1.1</f>
        <v>1102.5</v>
      </c>
      <c r="E53" s="6" t="s">
        <v>101</v>
      </c>
      <c r="F53" s="7">
        <v>19</v>
      </c>
      <c r="G53" s="7">
        <v>70</v>
      </c>
    </row>
    <row r="54" spans="1:7" ht="23.25" customHeight="1" x14ac:dyDescent="0.25">
      <c r="A54" s="4" t="s">
        <v>17</v>
      </c>
      <c r="B54" s="5">
        <v>275</v>
      </c>
      <c r="C54" s="6" t="s">
        <v>58</v>
      </c>
      <c r="D54" s="14">
        <f>B54/1.1</f>
        <v>249.99999999999997</v>
      </c>
      <c r="E54" s="6" t="s">
        <v>101</v>
      </c>
      <c r="F54" s="7">
        <v>19</v>
      </c>
      <c r="G54" s="7">
        <v>70</v>
      </c>
    </row>
    <row r="55" spans="1:7" ht="38.25" x14ac:dyDescent="0.25">
      <c r="A55" s="4" t="s">
        <v>26</v>
      </c>
      <c r="B55" s="5">
        <v>4100</v>
      </c>
      <c r="C55" s="6" t="s">
        <v>85</v>
      </c>
      <c r="D55" s="14">
        <f>B55/16/12.2</f>
        <v>21.004098360655739</v>
      </c>
      <c r="E55" s="6" t="s">
        <v>101</v>
      </c>
      <c r="F55" s="7">
        <v>19</v>
      </c>
      <c r="G55" s="7">
        <v>70</v>
      </c>
    </row>
    <row r="56" spans="1:7" ht="38.25" x14ac:dyDescent="0.25">
      <c r="A56" s="4" t="s">
        <v>125</v>
      </c>
      <c r="B56" s="5">
        <v>365</v>
      </c>
      <c r="C56" s="6" t="s">
        <v>67</v>
      </c>
      <c r="D56" s="14">
        <f>B56/50</f>
        <v>7.3</v>
      </c>
      <c r="E56" s="6" t="s">
        <v>104</v>
      </c>
      <c r="F56" s="7">
        <v>19</v>
      </c>
      <c r="G56" s="7">
        <v>70</v>
      </c>
    </row>
    <row r="57" spans="1:7" ht="38.25" x14ac:dyDescent="0.25">
      <c r="A57" s="4" t="s">
        <v>126</v>
      </c>
      <c r="B57" s="5">
        <v>85</v>
      </c>
      <c r="C57" s="6" t="s">
        <v>86</v>
      </c>
      <c r="D57" s="14">
        <f>B57/60</f>
        <v>1.4166666666666667</v>
      </c>
      <c r="E57" s="6" t="s">
        <v>100</v>
      </c>
      <c r="F57" s="7">
        <v>19</v>
      </c>
      <c r="G57" s="7">
        <v>70</v>
      </c>
    </row>
    <row r="58" spans="1:7" ht="38.25" x14ac:dyDescent="0.25">
      <c r="A58" s="4" t="s">
        <v>127</v>
      </c>
      <c r="B58" s="5">
        <v>85</v>
      </c>
      <c r="C58" s="6" t="s">
        <v>86</v>
      </c>
      <c r="D58" s="14">
        <f>B58/60</f>
        <v>1.4166666666666667</v>
      </c>
      <c r="E58" s="6" t="s">
        <v>100</v>
      </c>
      <c r="F58" s="7">
        <v>19</v>
      </c>
      <c r="G58" s="7">
        <v>70</v>
      </c>
    </row>
    <row r="59" spans="1:7" ht="38.25" x14ac:dyDescent="0.25">
      <c r="A59" s="4" t="s">
        <v>128</v>
      </c>
      <c r="B59" s="5">
        <v>85</v>
      </c>
      <c r="C59" s="6" t="s">
        <v>86</v>
      </c>
      <c r="D59" s="14">
        <f>B59/60</f>
        <v>1.4166666666666667</v>
      </c>
      <c r="E59" s="6" t="s">
        <v>100</v>
      </c>
      <c r="F59" s="7">
        <v>19</v>
      </c>
      <c r="G59" s="7">
        <v>70</v>
      </c>
    </row>
    <row r="60" spans="1:7" ht="38.25" x14ac:dyDescent="0.25">
      <c r="A60" s="9" t="s">
        <v>129</v>
      </c>
      <c r="B60" s="5">
        <v>425</v>
      </c>
      <c r="C60" s="6" t="s">
        <v>54</v>
      </c>
      <c r="D60" s="14">
        <f>B60/10</f>
        <v>42.5</v>
      </c>
      <c r="E60" s="6" t="s">
        <v>104</v>
      </c>
      <c r="F60" s="7">
        <v>19</v>
      </c>
      <c r="G60" s="7">
        <v>70</v>
      </c>
    </row>
    <row r="61" spans="1:7" ht="27" x14ac:dyDescent="0.25">
      <c r="A61" s="9" t="s">
        <v>130</v>
      </c>
      <c r="B61" s="5">
        <v>120</v>
      </c>
      <c r="C61" s="6" t="s">
        <v>87</v>
      </c>
      <c r="D61" s="14">
        <f>B61/8.9</f>
        <v>13.48314606741573</v>
      </c>
      <c r="E61" s="6" t="s">
        <v>101</v>
      </c>
      <c r="F61" s="7">
        <v>19</v>
      </c>
      <c r="G61" s="7">
        <v>70</v>
      </c>
    </row>
    <row r="62" spans="1:7" ht="28.5" x14ac:dyDescent="0.25">
      <c r="A62" s="9" t="s">
        <v>131</v>
      </c>
      <c r="B62" s="5">
        <v>767</v>
      </c>
      <c r="C62" s="6" t="s">
        <v>88</v>
      </c>
      <c r="D62" s="14">
        <f>B62/2.8</f>
        <v>273.92857142857144</v>
      </c>
      <c r="E62" s="6" t="s">
        <v>101</v>
      </c>
      <c r="F62" s="7">
        <v>19</v>
      </c>
      <c r="G62" s="7">
        <v>70</v>
      </c>
    </row>
    <row r="63" spans="1:7" ht="23.25" customHeight="1" x14ac:dyDescent="0.25">
      <c r="A63" s="9" t="s">
        <v>132</v>
      </c>
      <c r="B63" s="5">
        <v>210</v>
      </c>
      <c r="C63" s="6" t="s">
        <v>89</v>
      </c>
      <c r="D63" s="14">
        <f>B63/1.8</f>
        <v>116.66666666666666</v>
      </c>
      <c r="E63" s="6" t="s">
        <v>101</v>
      </c>
      <c r="F63" s="7">
        <v>19</v>
      </c>
      <c r="G63" s="7">
        <v>70</v>
      </c>
    </row>
    <row r="64" spans="1:7" ht="41.25" x14ac:dyDescent="0.25">
      <c r="A64" s="9" t="s">
        <v>133</v>
      </c>
      <c r="B64" s="5">
        <v>320</v>
      </c>
      <c r="C64" s="6" t="s">
        <v>58</v>
      </c>
      <c r="D64" s="14">
        <f>B64/1.8</f>
        <v>177.77777777777777</v>
      </c>
      <c r="E64" s="6" t="s">
        <v>101</v>
      </c>
      <c r="F64" s="7">
        <v>19</v>
      </c>
      <c r="G64" s="7">
        <v>70</v>
      </c>
    </row>
    <row r="65" spans="1:7" ht="24.75" customHeight="1" x14ac:dyDescent="0.25">
      <c r="A65" s="9" t="s">
        <v>18</v>
      </c>
      <c r="B65" s="5">
        <v>767</v>
      </c>
      <c r="C65" s="6" t="s">
        <v>89</v>
      </c>
      <c r="D65" s="14">
        <f>B65/1.8</f>
        <v>426.11111111111109</v>
      </c>
      <c r="E65" s="6" t="s">
        <v>101</v>
      </c>
      <c r="F65" s="7">
        <v>19</v>
      </c>
      <c r="G65" s="7">
        <v>70</v>
      </c>
    </row>
    <row r="66" spans="1:7" ht="35.25" customHeight="1" x14ac:dyDescent="0.25">
      <c r="A66" s="9" t="s">
        <v>30</v>
      </c>
      <c r="B66" s="5">
        <v>310</v>
      </c>
      <c r="C66" s="8" t="s">
        <v>67</v>
      </c>
      <c r="D66" s="14">
        <f>B66/1.2</f>
        <v>258.33333333333337</v>
      </c>
      <c r="E66" s="6" t="s">
        <v>100</v>
      </c>
      <c r="F66" s="7">
        <v>19</v>
      </c>
      <c r="G66" s="7">
        <v>70</v>
      </c>
    </row>
    <row r="67" spans="1:7" ht="35.25" customHeight="1" x14ac:dyDescent="0.25">
      <c r="A67" s="9" t="s">
        <v>31</v>
      </c>
      <c r="B67" s="5">
        <v>390</v>
      </c>
      <c r="C67" s="8" t="s">
        <v>90</v>
      </c>
      <c r="D67" s="14">
        <f t="shared" ref="D67:D73" si="0">B67/1.8</f>
        <v>216.66666666666666</v>
      </c>
      <c r="E67" s="6" t="s">
        <v>101</v>
      </c>
      <c r="F67" s="7">
        <v>19</v>
      </c>
      <c r="G67" s="7">
        <v>70</v>
      </c>
    </row>
    <row r="68" spans="1:7" ht="38.25" x14ac:dyDescent="0.25">
      <c r="A68" s="9" t="s">
        <v>32</v>
      </c>
      <c r="B68" s="5">
        <v>280</v>
      </c>
      <c r="C68" s="8" t="s">
        <v>54</v>
      </c>
      <c r="D68" s="14">
        <f t="shared" si="0"/>
        <v>155.55555555555554</v>
      </c>
      <c r="E68" s="6" t="s">
        <v>101</v>
      </c>
      <c r="F68" s="7">
        <v>19</v>
      </c>
      <c r="G68" s="7">
        <v>70</v>
      </c>
    </row>
    <row r="69" spans="1:7" ht="38.25" x14ac:dyDescent="0.25">
      <c r="A69" s="9" t="s">
        <v>33</v>
      </c>
      <c r="B69" s="5">
        <v>365</v>
      </c>
      <c r="C69" s="8" t="s">
        <v>54</v>
      </c>
      <c r="D69" s="14">
        <f t="shared" si="0"/>
        <v>202.77777777777777</v>
      </c>
      <c r="E69" s="6" t="s">
        <v>101</v>
      </c>
      <c r="F69" s="7">
        <v>19</v>
      </c>
      <c r="G69" s="7">
        <v>70</v>
      </c>
    </row>
    <row r="70" spans="1:7" ht="51" x14ac:dyDescent="0.25">
      <c r="A70" s="9" t="s">
        <v>35</v>
      </c>
      <c r="B70" s="5">
        <v>767</v>
      </c>
      <c r="C70" s="8" t="s">
        <v>91</v>
      </c>
      <c r="D70" s="14">
        <f t="shared" si="0"/>
        <v>426.11111111111109</v>
      </c>
      <c r="E70" s="6" t="s">
        <v>101</v>
      </c>
      <c r="F70" s="7">
        <v>19</v>
      </c>
      <c r="G70" s="7">
        <v>70</v>
      </c>
    </row>
    <row r="71" spans="1:7" ht="25.5" x14ac:dyDescent="0.25">
      <c r="A71" s="9" t="s">
        <v>134</v>
      </c>
      <c r="B71" s="5">
        <v>280</v>
      </c>
      <c r="C71" s="6" t="s">
        <v>88</v>
      </c>
      <c r="D71" s="14">
        <f t="shared" si="0"/>
        <v>155.55555555555554</v>
      </c>
      <c r="E71" s="6" t="s">
        <v>101</v>
      </c>
      <c r="F71" s="7">
        <v>19</v>
      </c>
      <c r="G71" s="7">
        <v>70</v>
      </c>
    </row>
    <row r="72" spans="1:7" ht="23.25" customHeight="1" x14ac:dyDescent="0.25">
      <c r="A72" s="9" t="s">
        <v>37</v>
      </c>
      <c r="B72" s="5">
        <v>280</v>
      </c>
      <c r="C72" s="6" t="s">
        <v>89</v>
      </c>
      <c r="D72" s="14">
        <f t="shared" si="0"/>
        <v>155.55555555555554</v>
      </c>
      <c r="E72" s="6" t="s">
        <v>101</v>
      </c>
      <c r="F72" s="7">
        <v>19</v>
      </c>
      <c r="G72" s="7">
        <v>70</v>
      </c>
    </row>
    <row r="73" spans="1:7" ht="25.5" x14ac:dyDescent="0.25">
      <c r="A73" s="9" t="s">
        <v>38</v>
      </c>
      <c r="B73" s="5">
        <v>415</v>
      </c>
      <c r="C73" s="6" t="s">
        <v>58</v>
      </c>
      <c r="D73" s="14">
        <f t="shared" si="0"/>
        <v>230.55555555555554</v>
      </c>
      <c r="E73" s="6" t="s">
        <v>101</v>
      </c>
      <c r="F73" s="7">
        <v>19</v>
      </c>
      <c r="G73" s="7">
        <v>70</v>
      </c>
    </row>
    <row r="74" spans="1:7" ht="27" x14ac:dyDescent="0.25">
      <c r="A74" s="4" t="s">
        <v>135</v>
      </c>
      <c r="B74" s="5">
        <v>315.77</v>
      </c>
      <c r="C74" s="6" t="s">
        <v>69</v>
      </c>
      <c r="D74" s="14">
        <f>B74/37.5</f>
        <v>8.4205333333333332</v>
      </c>
      <c r="E74" s="6" t="s">
        <v>102</v>
      </c>
      <c r="F74" s="7">
        <v>19</v>
      </c>
      <c r="G74" s="7">
        <v>70</v>
      </c>
    </row>
    <row r="75" spans="1:7" ht="41.25" x14ac:dyDescent="0.25">
      <c r="A75" s="4" t="s">
        <v>136</v>
      </c>
      <c r="B75" s="5">
        <v>125</v>
      </c>
      <c r="C75" s="6" t="s">
        <v>67</v>
      </c>
      <c r="D75" s="14">
        <f>B75/9.4</f>
        <v>13.297872340425531</v>
      </c>
      <c r="E75" s="6" t="s">
        <v>101</v>
      </c>
      <c r="F75" s="7">
        <v>19</v>
      </c>
      <c r="G75" s="7">
        <v>70</v>
      </c>
    </row>
    <row r="76" spans="1:7" ht="38.25" x14ac:dyDescent="0.25">
      <c r="A76" s="4" t="s">
        <v>137</v>
      </c>
      <c r="B76" s="5">
        <v>115</v>
      </c>
      <c r="C76" s="6" t="s">
        <v>67</v>
      </c>
      <c r="D76" s="14">
        <f>B76/9.4</f>
        <v>12.23404255319149</v>
      </c>
      <c r="E76" s="6" t="s">
        <v>101</v>
      </c>
      <c r="F76" s="7">
        <v>19</v>
      </c>
      <c r="G76" s="7">
        <v>70</v>
      </c>
    </row>
    <row r="77" spans="1:7" ht="38.25" x14ac:dyDescent="0.25">
      <c r="A77" s="4" t="s">
        <v>13</v>
      </c>
      <c r="B77" s="5">
        <v>80</v>
      </c>
      <c r="C77" s="6" t="s">
        <v>92</v>
      </c>
      <c r="D77" s="14">
        <f>B77/9.4</f>
        <v>8.5106382978723403</v>
      </c>
      <c r="E77" s="6" t="s">
        <v>101</v>
      </c>
      <c r="F77" s="7">
        <v>19</v>
      </c>
      <c r="G77" s="7">
        <v>70</v>
      </c>
    </row>
    <row r="78" spans="1:7" ht="24" customHeight="1" x14ac:dyDescent="0.25">
      <c r="A78" s="4" t="s">
        <v>138</v>
      </c>
      <c r="B78" s="5">
        <v>115</v>
      </c>
      <c r="C78" s="6" t="s">
        <v>60</v>
      </c>
      <c r="D78" s="14">
        <f>B78/9.4</f>
        <v>12.23404255319149</v>
      </c>
      <c r="E78" s="6" t="s">
        <v>101</v>
      </c>
      <c r="F78" s="7">
        <v>19</v>
      </c>
      <c r="G78" s="7">
        <v>70</v>
      </c>
    </row>
    <row r="79" spans="1:7" ht="24" customHeight="1" x14ac:dyDescent="0.25">
      <c r="A79" s="4" t="s">
        <v>138</v>
      </c>
      <c r="B79" s="5">
        <v>132</v>
      </c>
      <c r="C79" s="6" t="s">
        <v>58</v>
      </c>
      <c r="D79" s="14">
        <f>B79/1.8</f>
        <v>73.333333333333329</v>
      </c>
      <c r="E79" s="6" t="s">
        <v>101</v>
      </c>
      <c r="F79" s="7">
        <v>19</v>
      </c>
      <c r="G79" s="7">
        <v>70</v>
      </c>
    </row>
    <row r="80" spans="1:7" ht="24" customHeight="1" x14ac:dyDescent="0.25">
      <c r="A80" s="9" t="s">
        <v>139</v>
      </c>
      <c r="B80" s="5">
        <v>80</v>
      </c>
      <c r="C80" s="6" t="s">
        <v>60</v>
      </c>
      <c r="D80" s="14">
        <f>B80/9.4</f>
        <v>8.5106382978723403</v>
      </c>
      <c r="E80" s="6" t="s">
        <v>101</v>
      </c>
      <c r="F80" s="7">
        <v>19</v>
      </c>
      <c r="G80" s="7">
        <v>70</v>
      </c>
    </row>
    <row r="81" spans="1:7" ht="24" customHeight="1" x14ac:dyDescent="0.25">
      <c r="A81" s="9" t="s">
        <v>52</v>
      </c>
      <c r="B81" s="5">
        <v>115</v>
      </c>
      <c r="C81" s="6" t="s">
        <v>85</v>
      </c>
      <c r="D81" s="14">
        <f>B81/9.4</f>
        <v>12.23404255319149</v>
      </c>
      <c r="E81" s="6" t="s">
        <v>101</v>
      </c>
      <c r="F81" s="7">
        <v>19</v>
      </c>
      <c r="G81" s="7">
        <v>70</v>
      </c>
    </row>
    <row r="82" spans="1:7" ht="24" customHeight="1" x14ac:dyDescent="0.25">
      <c r="A82" s="9" t="s">
        <v>140</v>
      </c>
      <c r="B82" s="5">
        <v>80</v>
      </c>
      <c r="C82" s="6" t="s">
        <v>60</v>
      </c>
      <c r="D82" s="14">
        <f>B82/9.4</f>
        <v>8.5106382978723403</v>
      </c>
      <c r="E82" s="6" t="s">
        <v>101</v>
      </c>
      <c r="F82" s="7">
        <v>19</v>
      </c>
      <c r="G82" s="7">
        <v>70</v>
      </c>
    </row>
    <row r="83" spans="1:7" ht="24" customHeight="1" x14ac:dyDescent="0.25">
      <c r="A83" s="9" t="s">
        <v>141</v>
      </c>
      <c r="B83" s="5">
        <v>125</v>
      </c>
      <c r="C83" s="6" t="s">
        <v>60</v>
      </c>
      <c r="D83" s="14">
        <f>B83/9.4</f>
        <v>13.297872340425531</v>
      </c>
      <c r="E83" s="6" t="s">
        <v>101</v>
      </c>
      <c r="F83" s="7">
        <v>19</v>
      </c>
      <c r="G83" s="7">
        <v>70</v>
      </c>
    </row>
    <row r="84" spans="1:7" ht="27" x14ac:dyDescent="0.25">
      <c r="A84" s="4" t="s">
        <v>142</v>
      </c>
      <c r="B84" s="5">
        <v>70</v>
      </c>
      <c r="C84" s="6" t="s">
        <v>87</v>
      </c>
      <c r="D84" s="14">
        <f t="shared" ref="D84:D90" si="1">B84/10.6</f>
        <v>6.6037735849056602</v>
      </c>
      <c r="E84" s="6" t="s">
        <v>101</v>
      </c>
      <c r="F84" s="7">
        <v>19</v>
      </c>
      <c r="G84" s="7">
        <v>70</v>
      </c>
    </row>
    <row r="85" spans="1:7" x14ac:dyDescent="0.25">
      <c r="A85" s="9" t="s">
        <v>50</v>
      </c>
      <c r="B85" s="5">
        <v>110</v>
      </c>
      <c r="C85" s="6" t="s">
        <v>93</v>
      </c>
      <c r="D85" s="14">
        <f t="shared" si="1"/>
        <v>10.377358490566039</v>
      </c>
      <c r="E85" s="6" t="s">
        <v>101</v>
      </c>
      <c r="F85" s="7">
        <v>19</v>
      </c>
      <c r="G85" s="7">
        <v>70</v>
      </c>
    </row>
    <row r="86" spans="1:7" ht="38.25" x14ac:dyDescent="0.25">
      <c r="A86" s="9" t="s">
        <v>14</v>
      </c>
      <c r="B86" s="5">
        <v>241</v>
      </c>
      <c r="C86" s="6" t="s">
        <v>94</v>
      </c>
      <c r="D86" s="14">
        <f t="shared" si="1"/>
        <v>22.735849056603776</v>
      </c>
      <c r="E86" s="6" t="s">
        <v>101</v>
      </c>
      <c r="F86" s="7">
        <v>19</v>
      </c>
      <c r="G86" s="7">
        <v>70</v>
      </c>
    </row>
    <row r="87" spans="1:7" ht="38.25" x14ac:dyDescent="0.25">
      <c r="A87" s="4" t="s">
        <v>16</v>
      </c>
      <c r="B87" s="5">
        <v>110</v>
      </c>
      <c r="C87" s="6" t="s">
        <v>60</v>
      </c>
      <c r="D87" s="14">
        <f t="shared" si="1"/>
        <v>10.377358490566039</v>
      </c>
      <c r="E87" s="6" t="s">
        <v>101</v>
      </c>
      <c r="F87" s="7">
        <v>19</v>
      </c>
      <c r="G87" s="7">
        <v>70</v>
      </c>
    </row>
    <row r="88" spans="1:7" ht="25.5" x14ac:dyDescent="0.25">
      <c r="A88" s="4" t="s">
        <v>51</v>
      </c>
      <c r="B88" s="5">
        <v>110</v>
      </c>
      <c r="C88" s="6" t="s">
        <v>95</v>
      </c>
      <c r="D88" s="14">
        <f t="shared" si="1"/>
        <v>10.377358490566039</v>
      </c>
      <c r="E88" s="6" t="s">
        <v>101</v>
      </c>
      <c r="F88" s="7">
        <v>19</v>
      </c>
      <c r="G88" s="7">
        <v>70</v>
      </c>
    </row>
    <row r="89" spans="1:7" x14ac:dyDescent="0.25">
      <c r="A89" s="4" t="s">
        <v>15</v>
      </c>
      <c r="B89" s="5">
        <v>70</v>
      </c>
      <c r="C89" s="6" t="s">
        <v>69</v>
      </c>
      <c r="D89" s="14">
        <f t="shared" si="1"/>
        <v>6.6037735849056602</v>
      </c>
      <c r="E89" s="6" t="s">
        <v>101</v>
      </c>
      <c r="F89" s="7">
        <v>19</v>
      </c>
      <c r="G89" s="7">
        <v>70</v>
      </c>
    </row>
    <row r="90" spans="1:7" ht="28.5" x14ac:dyDescent="0.25">
      <c r="A90" s="4" t="s">
        <v>143</v>
      </c>
      <c r="B90" s="5">
        <v>110</v>
      </c>
      <c r="C90" s="6" t="s">
        <v>69</v>
      </c>
      <c r="D90" s="14">
        <f t="shared" si="1"/>
        <v>10.377358490566039</v>
      </c>
      <c r="E90" s="6" t="s">
        <v>101</v>
      </c>
      <c r="F90" s="7">
        <v>19</v>
      </c>
      <c r="G90" s="7">
        <v>70</v>
      </c>
    </row>
    <row r="91" spans="1:7" x14ac:dyDescent="0.25">
      <c r="A91" s="4" t="s">
        <v>27</v>
      </c>
      <c r="B91" s="5">
        <v>45</v>
      </c>
      <c r="C91" s="6" t="s">
        <v>96</v>
      </c>
      <c r="D91" s="14">
        <f>B91/1.4</f>
        <v>32.142857142857146</v>
      </c>
      <c r="E91" s="6" t="s">
        <v>101</v>
      </c>
      <c r="F91" s="7">
        <v>19</v>
      </c>
      <c r="G91" s="7">
        <v>70</v>
      </c>
    </row>
    <row r="92" spans="1:7" ht="25.5" x14ac:dyDescent="0.25">
      <c r="A92" s="4" t="s">
        <v>39</v>
      </c>
      <c r="B92" s="5">
        <v>65</v>
      </c>
      <c r="C92" s="6" t="s">
        <v>97</v>
      </c>
      <c r="D92" s="14">
        <f>B92/7.34</f>
        <v>8.8555858310626707</v>
      </c>
      <c r="E92" s="6" t="s">
        <v>102</v>
      </c>
      <c r="F92" s="7">
        <v>19</v>
      </c>
      <c r="G92" s="7">
        <v>70</v>
      </c>
    </row>
    <row r="93" spans="1:7" ht="25.5" x14ac:dyDescent="0.25">
      <c r="A93" s="4" t="s">
        <v>28</v>
      </c>
      <c r="B93" s="5">
        <v>188.66</v>
      </c>
      <c r="C93" s="6" t="s">
        <v>95</v>
      </c>
      <c r="D93" s="14">
        <f>B93/21</f>
        <v>8.9838095238095228</v>
      </c>
      <c r="E93" s="6" t="s">
        <v>100</v>
      </c>
      <c r="F93" s="7">
        <v>19</v>
      </c>
      <c r="G93" s="7">
        <v>70</v>
      </c>
    </row>
    <row r="94" spans="1:7" ht="25.5" x14ac:dyDescent="0.25">
      <c r="A94" s="4" t="s">
        <v>29</v>
      </c>
      <c r="B94" s="5">
        <v>188.66</v>
      </c>
      <c r="C94" s="6" t="s">
        <v>95</v>
      </c>
      <c r="D94" s="14">
        <f>B94/21</f>
        <v>8.9838095238095228</v>
      </c>
      <c r="E94" s="6" t="s">
        <v>100</v>
      </c>
      <c r="F94" s="7">
        <v>19</v>
      </c>
      <c r="G94" s="7">
        <v>70</v>
      </c>
    </row>
    <row r="95" spans="1:7" ht="38.25" x14ac:dyDescent="0.25">
      <c r="A95" s="4" t="s">
        <v>6</v>
      </c>
      <c r="B95" s="5">
        <v>2182.58</v>
      </c>
      <c r="C95" s="6" t="s">
        <v>98</v>
      </c>
      <c r="D95" s="14">
        <f>B95/25</f>
        <v>87.303200000000004</v>
      </c>
      <c r="E95" s="6" t="s">
        <v>100</v>
      </c>
      <c r="F95" s="7">
        <v>19</v>
      </c>
      <c r="G95" s="7">
        <v>70</v>
      </c>
    </row>
    <row r="96" spans="1:7" ht="39" thickBot="1" x14ac:dyDescent="0.3">
      <c r="A96" s="10" t="s">
        <v>5</v>
      </c>
      <c r="B96" s="11">
        <v>3027.77</v>
      </c>
      <c r="C96" s="12" t="s">
        <v>99</v>
      </c>
      <c r="D96" s="15">
        <f>B96/60</f>
        <v>50.462833333333336</v>
      </c>
      <c r="E96" s="12" t="s">
        <v>100</v>
      </c>
      <c r="F96" s="13">
        <v>19</v>
      </c>
      <c r="G96" s="13">
        <v>70</v>
      </c>
    </row>
  </sheetData>
  <sortState xmlns:xlrd2="http://schemas.microsoft.com/office/spreadsheetml/2017/richdata2" ref="A3:G85">
    <sortCondition sortBy="cellColor" ref="A3:A85"/>
  </sortState>
  <mergeCells count="3">
    <mergeCell ref="B2:C2"/>
    <mergeCell ref="D2:E2"/>
    <mergeCell ref="A1:G1"/>
  </mergeCells>
  <pageMargins left="0.17" right="0.28000000000000003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I</vt:lpstr>
      <vt:lpstr>'LOTE 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Rosa Isabel Gómez</cp:lastModifiedBy>
  <cp:lastPrinted>2018-06-12T10:00:10Z</cp:lastPrinted>
  <dcterms:created xsi:type="dcterms:W3CDTF">2018-05-22T16:01:53Z</dcterms:created>
  <dcterms:modified xsi:type="dcterms:W3CDTF">2023-03-24T11:55:33Z</dcterms:modified>
</cp:coreProperties>
</file>